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L:\Kommunikation\Homepage\Homepage-Übersicht\Interesse an Mittelland Milch\"/>
    </mc:Choice>
  </mc:AlternateContent>
  <xr:revisionPtr revIDLastSave="0" documentId="13_ncr:1_{482C34B2-9BB3-4DCF-B701-042468EC5A1B}" xr6:coauthVersionLast="47" xr6:coauthVersionMax="47" xr10:uidLastSave="{00000000-0000-0000-0000-000000000000}"/>
  <bookViews>
    <workbookView xWindow="28680" yWindow="-120" windowWidth="38640" windowHeight="21120" xr2:uid="{00000000-000D-0000-FFFF-FFFF00000000}"/>
  </bookViews>
  <sheets>
    <sheet name="2025" sheetId="7" r:id="rId1"/>
    <sheet name="Lademenge" sheetId="3" state="hidden" r:id="rId2"/>
  </sheets>
  <definedNames>
    <definedName name="_xlnm.Print_Area" localSheetId="0">'2025'!$A$1:$AL$45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V25" i="7" l="1"/>
  <c r="R25" i="7"/>
  <c r="Q34" i="7"/>
  <c r="S34" i="7" s="1"/>
  <c r="W34" i="7" s="1"/>
  <c r="Y34" i="7" s="1"/>
  <c r="X32" i="7"/>
  <c r="Y32" i="7" s="1"/>
  <c r="V32" i="7"/>
  <c r="W32" i="7" s="1"/>
  <c r="T32" i="7"/>
  <c r="U32" i="7" s="1"/>
  <c r="R32" i="7"/>
  <c r="S32" i="7" s="1"/>
  <c r="P32" i="7"/>
  <c r="Q32" i="7" s="1"/>
  <c r="N32" i="7"/>
  <c r="O32" i="7" s="1"/>
  <c r="L32" i="7"/>
  <c r="M32" i="7" s="1"/>
  <c r="J32" i="7"/>
  <c r="K32" i="7" s="1"/>
  <c r="H32" i="7"/>
  <c r="I32" i="7" s="1"/>
  <c r="F32" i="7"/>
  <c r="G32" i="7" s="1"/>
  <c r="D32" i="7"/>
  <c r="E32" i="7" s="1"/>
  <c r="B32" i="7"/>
  <c r="C32" i="7" s="1"/>
  <c r="X31" i="7"/>
  <c r="Y31" i="7" s="1"/>
  <c r="V31" i="7"/>
  <c r="W31" i="7" s="1"/>
  <c r="T31" i="7"/>
  <c r="U31" i="7" s="1"/>
  <c r="R31" i="7"/>
  <c r="S31" i="7" s="1"/>
  <c r="P31" i="7"/>
  <c r="Q31" i="7" s="1"/>
  <c r="N31" i="7"/>
  <c r="O31" i="7" s="1"/>
  <c r="L31" i="7"/>
  <c r="M31" i="7" s="1"/>
  <c r="J31" i="7"/>
  <c r="K31" i="7" s="1"/>
  <c r="H31" i="7"/>
  <c r="I31" i="7" s="1"/>
  <c r="F31" i="7"/>
  <c r="G31" i="7" s="1"/>
  <c r="D31" i="7"/>
  <c r="E31" i="7" s="1"/>
  <c r="B31" i="7"/>
  <c r="C31" i="7" s="1"/>
  <c r="Y30" i="7"/>
  <c r="W30" i="7"/>
  <c r="U30" i="7"/>
  <c r="S30" i="7"/>
  <c r="Q30" i="7"/>
  <c r="O30" i="7"/>
  <c r="M30" i="7"/>
  <c r="K30" i="7"/>
  <c r="I30" i="7"/>
  <c r="G30" i="7"/>
  <c r="E30" i="7"/>
  <c r="C30" i="7"/>
  <c r="Y29" i="7"/>
  <c r="W29" i="7"/>
  <c r="U29" i="7"/>
  <c r="S29" i="7"/>
  <c r="Q29" i="7"/>
  <c r="O29" i="7"/>
  <c r="M29" i="7"/>
  <c r="K29" i="7"/>
  <c r="I29" i="7"/>
  <c r="G29" i="7"/>
  <c r="E29" i="7"/>
  <c r="C29" i="7"/>
  <c r="Q28" i="7"/>
  <c r="S28" i="7" s="1"/>
  <c r="U28" i="7" s="1"/>
  <c r="W28" i="7" s="1"/>
  <c r="Y28" i="7" s="1"/>
  <c r="G28" i="7"/>
  <c r="N25" i="7"/>
  <c r="P25" i="7" s="1"/>
  <c r="H25" i="7"/>
  <c r="F25" i="7"/>
  <c r="D25" i="7"/>
  <c r="C27" i="7"/>
  <c r="J23" i="7"/>
  <c r="L23" i="7" s="1"/>
  <c r="N23" i="7" s="1"/>
  <c r="G23" i="7"/>
  <c r="I23" i="7" s="1"/>
  <c r="K23" i="7" s="1"/>
  <c r="M23" i="7" s="1"/>
  <c r="E17" i="7"/>
  <c r="D17" i="7"/>
  <c r="C17" i="7"/>
  <c r="B17" i="7"/>
  <c r="T25" i="7" l="1"/>
  <c r="X25" i="7" s="1"/>
  <c r="C40" i="7"/>
  <c r="I28" i="7"/>
  <c r="K28" i="7" s="1"/>
  <c r="M28" i="7" s="1"/>
  <c r="G27" i="7"/>
  <c r="G40" i="7" s="1"/>
  <c r="O27" i="7"/>
  <c r="O40" i="7" s="1"/>
  <c r="P23" i="7"/>
  <c r="E27" i="7"/>
  <c r="E40" i="7" s="1"/>
  <c r="I27" i="7" l="1"/>
  <c r="I40" i="7" s="1"/>
  <c r="B41" i="7"/>
  <c r="C44" i="7"/>
  <c r="Q27" i="7"/>
  <c r="Q40" i="7" s="1"/>
  <c r="R23" i="7"/>
  <c r="G44" i="7" l="1"/>
  <c r="F41" i="7"/>
  <c r="N41" i="7"/>
  <c r="O44" i="7"/>
  <c r="S27" i="7"/>
  <c r="S40" i="7" s="1"/>
  <c r="T23" i="7"/>
  <c r="D41" i="7"/>
  <c r="E44" i="7"/>
  <c r="M27" i="7"/>
  <c r="M40" i="7" s="1"/>
  <c r="K27" i="7"/>
  <c r="K40" i="7" s="1"/>
  <c r="Q44" i="7" l="1"/>
  <c r="P41" i="7"/>
  <c r="U27" i="7"/>
  <c r="U40" i="7" s="1"/>
  <c r="V23" i="7"/>
  <c r="I44" i="7"/>
  <c r="H41" i="7"/>
  <c r="M44" i="7" l="1"/>
  <c r="L41" i="7"/>
  <c r="R41" i="7"/>
  <c r="S44" i="7"/>
  <c r="W27" i="7"/>
  <c r="W40" i="7" s="1"/>
  <c r="X23" i="7"/>
  <c r="Y27" i="7" s="1"/>
  <c r="Y40" i="7" s="1"/>
  <c r="J41" i="7"/>
  <c r="K44" i="7"/>
  <c r="T41" i="7" l="1"/>
  <c r="U44" i="7"/>
  <c r="W44" i="7" l="1"/>
  <c r="V41" i="7"/>
  <c r="X41" i="7"/>
  <c r="Y44" i="7"/>
  <c r="Z41" i="7" l="1"/>
  <c r="Z40" i="7" s="1"/>
  <c r="Z44" i="7" s="1"/>
</calcChain>
</file>

<file path=xl/sharedStrings.xml><?xml version="1.0" encoding="utf-8"?>
<sst xmlns="http://schemas.openxmlformats.org/spreadsheetml/2006/main" count="59" uniqueCount="36">
  <si>
    <t>Ansatz</t>
  </si>
  <si>
    <t xml:space="preserve">Preis </t>
  </si>
  <si>
    <t>A Preis</t>
  </si>
  <si>
    <t>B-Preis</t>
  </si>
  <si>
    <t>C-Preis</t>
  </si>
  <si>
    <t>Fettbezahlung</t>
  </si>
  <si>
    <t>Eiweissbezahlung</t>
  </si>
  <si>
    <t>ab</t>
  </si>
  <si>
    <t>Lademenge</t>
  </si>
  <si>
    <t>Ø Basispreis</t>
  </si>
  <si>
    <t>Saisonaler Zuschlag/Abzug</t>
  </si>
  <si>
    <t>Total</t>
  </si>
  <si>
    <t>Menge</t>
  </si>
  <si>
    <t>Total / Ø</t>
  </si>
  <si>
    <t>Abfuhrtage</t>
  </si>
  <si>
    <t>Erfassen Sie hier Ihre Mengen und Gehalte (gelbe Felder)</t>
  </si>
  <si>
    <t>Marketing SMP/SCM</t>
  </si>
  <si>
    <t>Beiträge Organisationen</t>
  </si>
  <si>
    <t>Jahresmenge Sammelplatz</t>
  </si>
  <si>
    <t>Auszahlungsbetrag</t>
  </si>
  <si>
    <t>Ja</t>
  </si>
  <si>
    <t>Nein</t>
  </si>
  <si>
    <t>Prämie Grüner Teppich</t>
  </si>
  <si>
    <t>Fett*</t>
  </si>
  <si>
    <t>Eiweiss*</t>
  </si>
  <si>
    <t>Beitrag Sammelstelle</t>
  </si>
  <si>
    <t>Sammelstelle</t>
  </si>
  <si>
    <t>Diverses in Rp./kg</t>
  </si>
  <si>
    <t>Marktabzüge</t>
  </si>
  <si>
    <t>Beitrag Mittelland Milch</t>
  </si>
  <si>
    <t>Korrektur Verkehrsmilchzulage</t>
  </si>
  <si>
    <t>Bundeszulage für Verkehrsmilch</t>
  </si>
  <si>
    <t>Auszahlungspreis Emmi</t>
  </si>
  <si>
    <t>Erzielter Milchpreis</t>
  </si>
  <si>
    <t>Beitrag SMP/SBV</t>
  </si>
  <si>
    <t>Milchpreissystem Mittelland Milch - Emmi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</si>
</sst>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 * #,##0.0_ ;_ * \-#,##0.0_ ;_ * &quot;-&quot;??_ ;_ @_ "/>
    <numFmt numFmtId="165" formatCode="_ * #,##0_ ;_ * \-#,##0_ ;_ * &quot;-&quot;??_ ;_ @_ "/>
    <numFmt numFmtId="166" formatCode="_ * #,##0.000_ ;_ * \-#,##0.000_ ;_ * &quot;-&quot;??_ ;_ @_ "/>
  </numFmts>
  <fonts count="20" x14ac:knownFonts="1"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0"/>
      <color rgb="FF000000"/>
      <name val="Arial"/>
      <family val="2"/>
    </font>
    <font>
      <sz val="10"/>
      <color theme="0" tint="-0.499984740745262"/>
      <name val="Arial"/>
      <family val="2"/>
    </font>
    <font>
      <b/>
      <sz val="10"/>
      <color rgb="FF00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b/>
      <sz val="11"/>
      <color rgb="FFFF0000"/>
      <name val="Arial"/>
      <family val="2"/>
    </font>
    <font>
      <sz val="10"/>
      <color theme="0"/>
      <name val="Arial"/>
      <family val="2"/>
    </font>
    <font>
      <b/>
      <sz val="10"/>
      <color rgb="FFFF0000"/>
      <name val="Arial"/>
      <family val="2"/>
    </font>
    <font>
      <sz val="10"/>
      <color rgb="FF0033CC"/>
      <name val="Arial"/>
      <family val="2"/>
    </font>
    <font>
      <b/>
      <sz val="10"/>
      <color rgb="FF0033CC"/>
      <name val="Arial"/>
      <family val="2"/>
    </font>
    <font>
      <sz val="10"/>
      <color rgb="FF008000"/>
      <name val="Arial"/>
      <family val="2"/>
    </font>
    <font>
      <b/>
      <sz val="10"/>
      <color rgb="FF008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94">
    <xf numFmtId="0" fontId="0" fillId="0" borderId="0" xfId="0"/>
    <xf numFmtId="0" fontId="10" fillId="0" borderId="0" xfId="0" applyFont="1" applyAlignment="1">
      <alignment vertical="center"/>
    </xf>
    <xf numFmtId="164" fontId="10" fillId="0" borderId="0" xfId="1" applyNumberFormat="1" applyFont="1" applyAlignment="1">
      <alignment vertical="center"/>
    </xf>
    <xf numFmtId="0" fontId="10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164" fontId="9" fillId="0" borderId="11" xfId="1" applyNumberFormat="1" applyFont="1" applyBorder="1" applyAlignment="1">
      <alignment horizontal="right" vertical="center"/>
    </xf>
    <xf numFmtId="0" fontId="9" fillId="0" borderId="12" xfId="0" applyFont="1" applyBorder="1" applyAlignment="1">
      <alignment vertical="center"/>
    </xf>
    <xf numFmtId="0" fontId="9" fillId="0" borderId="2" xfId="0" applyFont="1" applyBorder="1" applyAlignment="1">
      <alignment horizontal="left" vertical="center"/>
    </xf>
    <xf numFmtId="0" fontId="8" fillId="0" borderId="0" xfId="0" applyFont="1" applyAlignment="1">
      <alignment vertical="center"/>
    </xf>
    <xf numFmtId="0" fontId="8" fillId="0" borderId="13" xfId="0" applyFont="1" applyBorder="1" applyAlignment="1">
      <alignment vertical="center"/>
    </xf>
    <xf numFmtId="164" fontId="8" fillId="0" borderId="14" xfId="1" applyNumberFormat="1" applyFont="1" applyBorder="1" applyAlignment="1">
      <alignment horizontal="right" vertical="center"/>
    </xf>
    <xf numFmtId="0" fontId="8" fillId="0" borderId="15" xfId="0" applyFont="1" applyBorder="1" applyAlignment="1">
      <alignment vertical="center"/>
    </xf>
    <xf numFmtId="0" fontId="8" fillId="0" borderId="16" xfId="0" applyFont="1" applyBorder="1" applyAlignment="1">
      <alignment horizontal="left" vertical="center"/>
    </xf>
    <xf numFmtId="0" fontId="8" fillId="0" borderId="17" xfId="0" applyFont="1" applyBorder="1" applyAlignment="1">
      <alignment vertical="center"/>
    </xf>
    <xf numFmtId="164" fontId="8" fillId="0" borderId="18" xfId="1" applyNumberFormat="1" applyFont="1" applyBorder="1" applyAlignment="1">
      <alignment horizontal="right" vertical="center"/>
    </xf>
    <xf numFmtId="0" fontId="8" fillId="0" borderId="19" xfId="0" applyFont="1" applyBorder="1" applyAlignment="1">
      <alignment vertical="center"/>
    </xf>
    <xf numFmtId="0" fontId="8" fillId="0" borderId="20" xfId="0" applyFont="1" applyBorder="1" applyAlignment="1">
      <alignment horizontal="left" vertical="center"/>
    </xf>
    <xf numFmtId="10" fontId="8" fillId="0" borderId="19" xfId="0" applyNumberFormat="1" applyFont="1" applyBorder="1" applyAlignment="1">
      <alignment horizontal="right" vertical="center"/>
    </xf>
    <xf numFmtId="164" fontId="8" fillId="0" borderId="18" xfId="1" applyNumberFormat="1" applyFont="1" applyBorder="1" applyAlignment="1">
      <alignment vertical="center"/>
    </xf>
    <xf numFmtId="0" fontId="8" fillId="0" borderId="21" xfId="0" applyFont="1" applyBorder="1" applyAlignment="1">
      <alignment vertical="center"/>
    </xf>
    <xf numFmtId="164" fontId="8" fillId="0" borderId="22" xfId="1" applyNumberFormat="1" applyFont="1" applyBorder="1" applyAlignment="1">
      <alignment vertical="center"/>
    </xf>
    <xf numFmtId="0" fontId="8" fillId="0" borderId="23" xfId="0" applyFont="1" applyBorder="1" applyAlignment="1">
      <alignment vertical="center"/>
    </xf>
    <xf numFmtId="0" fontId="8" fillId="0" borderId="24" xfId="0" applyFont="1" applyBorder="1" applyAlignment="1">
      <alignment horizontal="left" vertical="center"/>
    </xf>
    <xf numFmtId="0" fontId="10" fillId="0" borderId="4" xfId="0" applyFont="1" applyBorder="1" applyAlignment="1">
      <alignment vertical="center"/>
    </xf>
    <xf numFmtId="164" fontId="9" fillId="0" borderId="5" xfId="1" applyNumberFormat="1" applyFont="1" applyBorder="1" applyAlignment="1">
      <alignment horizontal="right" vertical="center"/>
    </xf>
    <xf numFmtId="0" fontId="9" fillId="0" borderId="6" xfId="0" applyFont="1" applyBorder="1" applyAlignment="1">
      <alignment vertical="center"/>
    </xf>
    <xf numFmtId="0" fontId="9" fillId="0" borderId="7" xfId="0" applyFont="1" applyBorder="1" applyAlignment="1">
      <alignment horizontal="left" vertical="center"/>
    </xf>
    <xf numFmtId="9" fontId="8" fillId="0" borderId="19" xfId="0" applyNumberFormat="1" applyFont="1" applyBorder="1" applyAlignment="1">
      <alignment horizontal="right" vertical="center"/>
    </xf>
    <xf numFmtId="164" fontId="8" fillId="0" borderId="22" xfId="1" applyNumberFormat="1" applyFont="1" applyBorder="1" applyAlignment="1">
      <alignment horizontal="right" vertical="center"/>
    </xf>
    <xf numFmtId="9" fontId="8" fillId="0" borderId="23" xfId="0" applyNumberFormat="1" applyFont="1" applyBorder="1" applyAlignment="1">
      <alignment horizontal="right" vertical="center"/>
    </xf>
    <xf numFmtId="164" fontId="7" fillId="0" borderId="5" xfId="1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17" fontId="7" fillId="0" borderId="7" xfId="0" applyNumberFormat="1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17" fontId="10" fillId="0" borderId="0" xfId="0" applyNumberFormat="1" applyFont="1" applyAlignment="1">
      <alignment horizontal="left" vertical="center"/>
    </xf>
    <xf numFmtId="165" fontId="10" fillId="0" borderId="26" xfId="1" applyNumberFormat="1" applyFont="1" applyBorder="1" applyAlignment="1">
      <alignment vertical="center"/>
    </xf>
    <xf numFmtId="10" fontId="10" fillId="0" borderId="11" xfId="2" applyNumberFormat="1" applyFont="1" applyBorder="1" applyAlignment="1">
      <alignment vertical="center"/>
    </xf>
    <xf numFmtId="10" fontId="10" fillId="0" borderId="12" xfId="2" applyNumberFormat="1" applyFont="1" applyBorder="1" applyAlignment="1">
      <alignment vertical="center"/>
    </xf>
    <xf numFmtId="0" fontId="10" fillId="0" borderId="1" xfId="0" applyFont="1" applyBorder="1" applyAlignment="1">
      <alignment horizontal="left" vertical="center"/>
    </xf>
    <xf numFmtId="164" fontId="10" fillId="0" borderId="0" xfId="0" applyNumberFormat="1" applyFont="1" applyAlignment="1">
      <alignment vertical="center"/>
    </xf>
    <xf numFmtId="43" fontId="13" fillId="0" borderId="1" xfId="1" applyFont="1" applyBorder="1" applyAlignment="1">
      <alignment vertical="center"/>
    </xf>
    <xf numFmtId="165" fontId="13" fillId="0" borderId="1" xfId="0" applyNumberFormat="1" applyFont="1" applyBorder="1" applyAlignment="1">
      <alignment vertical="center"/>
    </xf>
    <xf numFmtId="17" fontId="10" fillId="0" borderId="17" xfId="0" applyNumberFormat="1" applyFont="1" applyBorder="1" applyAlignment="1">
      <alignment horizontal="left" vertical="center" indent="1"/>
    </xf>
    <xf numFmtId="17" fontId="10" fillId="0" borderId="12" xfId="0" applyNumberFormat="1" applyFont="1" applyBorder="1" applyAlignment="1">
      <alignment horizontal="left" vertical="center" indent="1"/>
    </xf>
    <xf numFmtId="0" fontId="10" fillId="0" borderId="28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66" fontId="8" fillId="0" borderId="18" xfId="1" applyNumberFormat="1" applyFont="1" applyBorder="1" applyAlignment="1">
      <alignment horizontal="right" vertical="center"/>
    </xf>
    <xf numFmtId="43" fontId="9" fillId="0" borderId="12" xfId="1" applyFont="1" applyBorder="1" applyAlignment="1">
      <alignment vertical="center"/>
    </xf>
    <xf numFmtId="43" fontId="9" fillId="0" borderId="11" xfId="1" applyFont="1" applyBorder="1" applyAlignment="1">
      <alignment horizontal="right" vertical="center"/>
    </xf>
    <xf numFmtId="43" fontId="10" fillId="0" borderId="0" xfId="0" applyNumberFormat="1" applyFont="1" applyAlignment="1">
      <alignment vertical="center"/>
    </xf>
    <xf numFmtId="0" fontId="14" fillId="0" borderId="0" xfId="0" applyFont="1" applyAlignment="1">
      <alignment vertical="center"/>
    </xf>
    <xf numFmtId="0" fontId="13" fillId="3" borderId="0" xfId="0" applyFont="1" applyFill="1" applyAlignment="1" applyProtection="1">
      <alignment horizontal="center" vertical="center"/>
      <protection locked="0" hidden="1"/>
    </xf>
    <xf numFmtId="0" fontId="10" fillId="2" borderId="27" xfId="0" applyFont="1" applyFill="1" applyBorder="1" applyAlignment="1" applyProtection="1">
      <alignment horizontal="center" vertical="center"/>
      <protection locked="0" hidden="1"/>
    </xf>
    <xf numFmtId="10" fontId="10" fillId="2" borderId="19" xfId="2" applyNumberFormat="1" applyFont="1" applyFill="1" applyBorder="1" applyAlignment="1" applyProtection="1">
      <alignment vertical="center"/>
      <protection locked="0" hidden="1"/>
    </xf>
    <xf numFmtId="10" fontId="10" fillId="2" borderId="18" xfId="2" applyNumberFormat="1" applyFont="1" applyFill="1" applyBorder="1" applyAlignment="1" applyProtection="1">
      <alignment vertical="center"/>
      <protection locked="0" hidden="1"/>
    </xf>
    <xf numFmtId="165" fontId="15" fillId="3" borderId="0" xfId="1" applyNumberFormat="1" applyFont="1" applyFill="1" applyAlignment="1" applyProtection="1">
      <alignment vertical="center"/>
      <protection locked="0" hidden="1"/>
    </xf>
    <xf numFmtId="165" fontId="5" fillId="2" borderId="17" xfId="1" applyNumberFormat="1" applyFont="1" applyFill="1" applyBorder="1" applyAlignment="1" applyProtection="1">
      <alignment vertical="center"/>
      <protection locked="0" hidden="1"/>
    </xf>
    <xf numFmtId="43" fontId="8" fillId="0" borderId="18" xfId="1" applyFont="1" applyBorder="1" applyAlignment="1">
      <alignment horizontal="right" vertical="center"/>
    </xf>
    <xf numFmtId="164" fontId="16" fillId="0" borderId="12" xfId="1" applyNumberFormat="1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164" fontId="17" fillId="0" borderId="0" xfId="1" applyNumberFormat="1" applyFont="1" applyAlignment="1">
      <alignment vertical="center"/>
    </xf>
    <xf numFmtId="164" fontId="19" fillId="0" borderId="0" xfId="1" applyNumberFormat="1" applyFont="1" applyAlignment="1">
      <alignment vertical="center"/>
    </xf>
    <xf numFmtId="0" fontId="4" fillId="0" borderId="0" xfId="0" applyFont="1" applyAlignment="1">
      <alignment horizontal="left" vertical="center"/>
    </xf>
    <xf numFmtId="164" fontId="7" fillId="0" borderId="5" xfId="1" applyNumberFormat="1" applyFont="1" applyFill="1" applyBorder="1" applyAlignment="1">
      <alignment horizontal="center" vertical="center"/>
    </xf>
    <xf numFmtId="164" fontId="8" fillId="0" borderId="22" xfId="1" applyNumberFormat="1" applyFont="1" applyFill="1" applyBorder="1" applyAlignment="1">
      <alignment horizontal="right" vertical="center"/>
    </xf>
    <xf numFmtId="164" fontId="8" fillId="0" borderId="18" xfId="1" applyNumberFormat="1" applyFont="1" applyFill="1" applyBorder="1" applyAlignment="1">
      <alignment horizontal="right" vertical="center"/>
    </xf>
    <xf numFmtId="164" fontId="8" fillId="0" borderId="18" xfId="1" applyNumberFormat="1" applyFont="1" applyFill="1" applyBorder="1" applyAlignment="1">
      <alignment vertical="center"/>
    </xf>
    <xf numFmtId="164" fontId="9" fillId="0" borderId="5" xfId="1" applyNumberFormat="1" applyFont="1" applyFill="1" applyBorder="1" applyAlignment="1">
      <alignment horizontal="right" vertical="center"/>
    </xf>
    <xf numFmtId="164" fontId="8" fillId="0" borderId="22" xfId="1" applyNumberFormat="1" applyFont="1" applyFill="1" applyBorder="1" applyAlignment="1">
      <alignment vertical="center"/>
    </xf>
    <xf numFmtId="43" fontId="8" fillId="0" borderId="18" xfId="1" applyFont="1" applyFill="1" applyBorder="1" applyAlignment="1">
      <alignment horizontal="right" vertical="center"/>
    </xf>
    <xf numFmtId="164" fontId="8" fillId="0" borderId="14" xfId="1" applyNumberFormat="1" applyFont="1" applyFill="1" applyBorder="1" applyAlignment="1">
      <alignment horizontal="right" vertical="center"/>
    </xf>
    <xf numFmtId="166" fontId="8" fillId="0" borderId="18" xfId="1" applyNumberFormat="1" applyFont="1" applyFill="1" applyBorder="1" applyAlignment="1">
      <alignment horizontal="right" vertical="center"/>
    </xf>
    <xf numFmtId="0" fontId="18" fillId="0" borderId="17" xfId="0" applyFont="1" applyBorder="1" applyAlignment="1">
      <alignment vertical="center"/>
    </xf>
    <xf numFmtId="0" fontId="18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8" fillId="0" borderId="14" xfId="1" applyNumberFormat="1" applyFont="1" applyFill="1" applyBorder="1" applyAlignment="1" applyProtection="1">
      <alignment horizontal="right" vertical="center"/>
    </xf>
    <xf numFmtId="0" fontId="8" fillId="0" borderId="30" xfId="0" applyFont="1" applyBorder="1" applyAlignment="1">
      <alignment vertical="center"/>
    </xf>
    <xf numFmtId="0" fontId="9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/>
    </xf>
    <xf numFmtId="0" fontId="8" fillId="0" borderId="12" xfId="0" applyFont="1" applyBorder="1" applyAlignment="1">
      <alignment vertical="center"/>
    </xf>
    <xf numFmtId="164" fontId="8" fillId="0" borderId="11" xfId="1" applyNumberFormat="1" applyFont="1" applyBorder="1" applyAlignment="1">
      <alignment horizontal="right" vertical="center"/>
    </xf>
    <xf numFmtId="164" fontId="8" fillId="0" borderId="11" xfId="1" applyNumberFormat="1" applyFont="1" applyFill="1" applyBorder="1" applyAlignment="1">
      <alignment horizontal="right" vertical="center"/>
    </xf>
    <xf numFmtId="0" fontId="8" fillId="0" borderId="1" xfId="0" applyFont="1" applyBorder="1" applyAlignment="1">
      <alignment vertical="center"/>
    </xf>
    <xf numFmtId="17" fontId="1" fillId="0" borderId="0" xfId="0" applyNumberFormat="1" applyFont="1" applyAlignment="1">
      <alignment horizontal="left" vertical="center"/>
    </xf>
    <xf numFmtId="17" fontId="11" fillId="0" borderId="9" xfId="0" applyNumberFormat="1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165" fontId="9" fillId="0" borderId="2" xfId="1" applyNumberFormat="1" applyFont="1" applyFill="1" applyBorder="1" applyAlignment="1">
      <alignment horizontal="center" vertical="center"/>
    </xf>
    <xf numFmtId="165" fontId="9" fillId="0" borderId="29" xfId="1" applyNumberFormat="1" applyFont="1" applyFill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165" fontId="9" fillId="0" borderId="2" xfId="1" applyNumberFormat="1" applyFont="1" applyBorder="1" applyAlignment="1">
      <alignment horizontal="center" vertical="center"/>
    </xf>
    <xf numFmtId="165" fontId="9" fillId="0" borderId="29" xfId="1" applyNumberFormat="1" applyFont="1" applyBorder="1" applyAlignment="1">
      <alignment horizontal="center" vertical="center"/>
    </xf>
  </cellXfs>
  <cellStyles count="3">
    <cellStyle name="Komma" xfId="1" builtinId="3"/>
    <cellStyle name="Prozent" xfId="2" builtinId="5"/>
    <cellStyle name="Standard" xfId="0" builtinId="0"/>
  </cellStyles>
  <dxfs count="0"/>
  <tableStyles count="0" defaultTableStyle="TableStyleMedium2" defaultPivotStyle="PivotStyleLight16"/>
  <colors>
    <mruColors>
      <color rgb="FF008000"/>
      <color rgb="FF0033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17E700-4CD4-4B9B-8A3B-70D6536B2976}">
  <dimension ref="A1:AK46"/>
  <sheetViews>
    <sheetView tabSelected="1" zoomScale="90" zoomScaleNormal="90" workbookViewId="0">
      <selection activeCell="B6" sqref="B6"/>
    </sheetView>
  </sheetViews>
  <sheetFormatPr baseColWidth="10" defaultColWidth="11" defaultRowHeight="12.75" x14ac:dyDescent="0.2"/>
  <cols>
    <col min="1" max="1" width="24.75" style="3" customWidth="1"/>
    <col min="2" max="2" width="9.25" style="1" bestFit="1" customWidth="1"/>
    <col min="3" max="3" width="8.625" style="2" bestFit="1" customWidth="1"/>
    <col min="4" max="4" width="6.375" style="1" bestFit="1" customWidth="1"/>
    <col min="5" max="5" width="8.75" style="2" bestFit="1" customWidth="1"/>
    <col min="6" max="6" width="5.625" style="1" customWidth="1"/>
    <col min="7" max="7" width="6.625" style="2" bestFit="1" customWidth="1"/>
    <col min="8" max="8" width="5.625" style="1" customWidth="1"/>
    <col min="9" max="9" width="6.625" style="2" bestFit="1" customWidth="1"/>
    <col min="10" max="10" width="5.625" style="1" customWidth="1"/>
    <col min="11" max="11" width="6.625" style="2" bestFit="1" customWidth="1"/>
    <col min="12" max="12" width="5.625" style="1" customWidth="1"/>
    <col min="13" max="13" width="6.625" style="2" bestFit="1" customWidth="1"/>
    <col min="14" max="14" width="5.625" style="1" customWidth="1"/>
    <col min="15" max="15" width="6.625" style="2" bestFit="1" customWidth="1"/>
    <col min="16" max="16" width="5.625" style="1" customWidth="1"/>
    <col min="17" max="17" width="6.625" style="2" bestFit="1" customWidth="1"/>
    <col min="18" max="18" width="5.625" style="1" customWidth="1"/>
    <col min="19" max="19" width="6.625" style="2" bestFit="1" customWidth="1"/>
    <col min="20" max="20" width="5.625" style="1" customWidth="1"/>
    <col min="21" max="21" width="6.625" style="2" bestFit="1" customWidth="1"/>
    <col min="22" max="22" width="7.25" style="1" bestFit="1" customWidth="1"/>
    <col min="23" max="23" width="6.375" style="2" bestFit="1" customWidth="1"/>
    <col min="24" max="24" width="5.625" style="1" customWidth="1"/>
    <col min="25" max="25" width="6.625" style="2" bestFit="1" customWidth="1"/>
    <col min="26" max="26" width="8.375" style="1" bestFit="1" customWidth="1"/>
    <col min="27" max="27" width="6.25" style="2" customWidth="1"/>
    <col min="28" max="28" width="5.625" style="1" customWidth="1"/>
    <col min="29" max="29" width="6.25" style="2" customWidth="1"/>
    <col min="30" max="30" width="5.625" style="1" customWidth="1"/>
    <col min="31" max="31" width="6.25" style="2" customWidth="1"/>
    <col min="32" max="32" width="5.625" style="1" customWidth="1"/>
    <col min="33" max="33" width="6.25" style="2" customWidth="1"/>
    <col min="34" max="34" width="5.625" style="1" customWidth="1"/>
    <col min="35" max="35" width="6.25" style="2" customWidth="1"/>
    <col min="36" max="36" width="5.625" style="1" customWidth="1"/>
    <col min="37" max="37" width="6.25" style="2" customWidth="1"/>
    <col min="38" max="38" width="9.375" style="1" customWidth="1"/>
    <col min="39" max="16384" width="11" style="1"/>
  </cols>
  <sheetData>
    <row r="1" spans="1:12" ht="22.5" customHeight="1" x14ac:dyDescent="0.2">
      <c r="A1" s="33" t="s">
        <v>35</v>
      </c>
    </row>
    <row r="2" spans="1:12" ht="18.75" customHeight="1" x14ac:dyDescent="0.2">
      <c r="A2" s="3" t="s">
        <v>15</v>
      </c>
    </row>
    <row r="3" spans="1:12" ht="20.25" customHeight="1" x14ac:dyDescent="0.2">
      <c r="A3" s="63" t="s">
        <v>26</v>
      </c>
      <c r="B3" s="52" t="s">
        <v>21</v>
      </c>
      <c r="J3" s="51" t="s">
        <v>20</v>
      </c>
    </row>
    <row r="4" spans="1:12" ht="19.5" customHeight="1" x14ac:dyDescent="0.2">
      <c r="A4" s="38"/>
      <c r="B4" s="46" t="s">
        <v>12</v>
      </c>
      <c r="C4" s="44" t="s">
        <v>14</v>
      </c>
      <c r="D4" s="59" t="s">
        <v>23</v>
      </c>
      <c r="E4" s="60" t="s">
        <v>24</v>
      </c>
      <c r="J4" s="51" t="s">
        <v>21</v>
      </c>
      <c r="L4" s="39"/>
    </row>
    <row r="5" spans="1:12" x14ac:dyDescent="0.2">
      <c r="A5" s="42">
        <v>46023</v>
      </c>
      <c r="B5" s="57">
        <v>20000</v>
      </c>
      <c r="C5" s="53">
        <v>15</v>
      </c>
      <c r="D5" s="54">
        <v>0.04</v>
      </c>
      <c r="E5" s="55">
        <v>3.3000000000000002E-2</v>
      </c>
      <c r="L5" s="39"/>
    </row>
    <row r="6" spans="1:12" x14ac:dyDescent="0.2">
      <c r="A6" s="42">
        <v>46054</v>
      </c>
      <c r="B6" s="57"/>
      <c r="C6" s="53"/>
      <c r="D6" s="54"/>
      <c r="E6" s="55"/>
      <c r="L6" s="39"/>
    </row>
    <row r="7" spans="1:12" x14ac:dyDescent="0.2">
      <c r="A7" s="42">
        <v>46082</v>
      </c>
      <c r="B7" s="57"/>
      <c r="C7" s="53"/>
      <c r="D7" s="54"/>
      <c r="E7" s="55"/>
      <c r="L7" s="39"/>
    </row>
    <row r="8" spans="1:12" x14ac:dyDescent="0.2">
      <c r="A8" s="42">
        <v>46113</v>
      </c>
      <c r="B8" s="57"/>
      <c r="C8" s="53"/>
      <c r="D8" s="54"/>
      <c r="E8" s="55"/>
      <c r="L8" s="39"/>
    </row>
    <row r="9" spans="1:12" x14ac:dyDescent="0.2">
      <c r="A9" s="42">
        <v>46143</v>
      </c>
      <c r="B9" s="57"/>
      <c r="C9" s="53"/>
      <c r="D9" s="54"/>
      <c r="E9" s="55"/>
      <c r="L9" s="39"/>
    </row>
    <row r="10" spans="1:12" x14ac:dyDescent="0.2">
      <c r="A10" s="42">
        <v>46174</v>
      </c>
      <c r="B10" s="57"/>
      <c r="C10" s="53"/>
      <c r="D10" s="54"/>
      <c r="E10" s="55"/>
      <c r="L10" s="39"/>
    </row>
    <row r="11" spans="1:12" x14ac:dyDescent="0.2">
      <c r="A11" s="42">
        <v>46204</v>
      </c>
      <c r="B11" s="57"/>
      <c r="C11" s="53"/>
      <c r="D11" s="54"/>
      <c r="E11" s="55"/>
      <c r="L11" s="39"/>
    </row>
    <row r="12" spans="1:12" x14ac:dyDescent="0.2">
      <c r="A12" s="42">
        <v>46235</v>
      </c>
      <c r="B12" s="57"/>
      <c r="C12" s="53"/>
      <c r="D12" s="54"/>
      <c r="E12" s="55"/>
      <c r="L12" s="39"/>
    </row>
    <row r="13" spans="1:12" x14ac:dyDescent="0.2">
      <c r="A13" s="42">
        <v>46266</v>
      </c>
      <c r="B13" s="57"/>
      <c r="C13" s="53"/>
      <c r="D13" s="54"/>
      <c r="E13" s="55"/>
      <c r="L13" s="39"/>
    </row>
    <row r="14" spans="1:12" x14ac:dyDescent="0.2">
      <c r="A14" s="42">
        <v>46296</v>
      </c>
      <c r="B14" s="57"/>
      <c r="C14" s="53"/>
      <c r="D14" s="54"/>
      <c r="E14" s="55"/>
      <c r="L14" s="39"/>
    </row>
    <row r="15" spans="1:12" x14ac:dyDescent="0.2">
      <c r="A15" s="42">
        <v>46327</v>
      </c>
      <c r="B15" s="57"/>
      <c r="C15" s="53"/>
      <c r="D15" s="54"/>
      <c r="E15" s="55"/>
      <c r="L15" s="39"/>
    </row>
    <row r="16" spans="1:12" x14ac:dyDescent="0.2">
      <c r="A16" s="42">
        <v>46357</v>
      </c>
      <c r="B16" s="57"/>
      <c r="C16" s="53"/>
      <c r="D16" s="54"/>
      <c r="E16" s="55"/>
      <c r="L16" s="39"/>
    </row>
    <row r="17" spans="1:37" ht="19.5" customHeight="1" x14ac:dyDescent="0.2">
      <c r="A17" s="43" t="s">
        <v>13</v>
      </c>
      <c r="B17" s="35">
        <f>SUM(B5:B16)</f>
        <v>20000</v>
      </c>
      <c r="C17" s="45">
        <f>SUM(C5:C16)</f>
        <v>15</v>
      </c>
      <c r="D17" s="37">
        <f>AVERAGE(D5:D16)</f>
        <v>0.04</v>
      </c>
      <c r="E17" s="36">
        <f>AVERAGE(E5:E16)</f>
        <v>3.3000000000000002E-2</v>
      </c>
      <c r="G17" s="61"/>
    </row>
    <row r="18" spans="1:37" x14ac:dyDescent="0.2">
      <c r="A18" s="34"/>
      <c r="G18" s="62"/>
    </row>
    <row r="19" spans="1:37" x14ac:dyDescent="0.2">
      <c r="A19" s="3" t="s">
        <v>18</v>
      </c>
      <c r="B19" s="56"/>
      <c r="C19" s="2">
        <v>182</v>
      </c>
    </row>
    <row r="21" spans="1:37" ht="20.25" customHeight="1" x14ac:dyDescent="0.2">
      <c r="A21" s="4"/>
      <c r="B21" s="86">
        <v>46023</v>
      </c>
      <c r="C21" s="87"/>
      <c r="D21" s="86">
        <v>46054</v>
      </c>
      <c r="E21" s="87"/>
      <c r="F21" s="86">
        <v>46082</v>
      </c>
      <c r="G21" s="87"/>
      <c r="H21" s="86">
        <v>46113</v>
      </c>
      <c r="I21" s="87"/>
      <c r="J21" s="86">
        <v>46143</v>
      </c>
      <c r="K21" s="87"/>
      <c r="L21" s="86">
        <v>46174</v>
      </c>
      <c r="M21" s="87"/>
      <c r="N21" s="86">
        <v>46204</v>
      </c>
      <c r="O21" s="87"/>
      <c r="P21" s="86">
        <v>46235</v>
      </c>
      <c r="Q21" s="87"/>
      <c r="R21" s="86">
        <v>46266</v>
      </c>
      <c r="S21" s="87"/>
      <c r="T21" s="86">
        <v>46296</v>
      </c>
      <c r="U21" s="87"/>
      <c r="V21" s="86">
        <v>46327</v>
      </c>
      <c r="W21" s="87"/>
      <c r="X21" s="86">
        <v>46357</v>
      </c>
      <c r="Y21" s="87"/>
      <c r="Z21" s="90" t="s">
        <v>11</v>
      </c>
      <c r="AA21" s="1"/>
      <c r="AC21" s="1"/>
      <c r="AE21" s="1"/>
      <c r="AG21" s="1"/>
      <c r="AI21" s="1"/>
      <c r="AK21" s="1"/>
    </row>
    <row r="22" spans="1:37" ht="20.25" customHeight="1" x14ac:dyDescent="0.2">
      <c r="A22" s="32"/>
      <c r="B22" s="31" t="s">
        <v>0</v>
      </c>
      <c r="C22" s="30" t="s">
        <v>1</v>
      </c>
      <c r="D22" s="31" t="s">
        <v>0</v>
      </c>
      <c r="E22" s="30" t="s">
        <v>1</v>
      </c>
      <c r="F22" s="31" t="s">
        <v>0</v>
      </c>
      <c r="G22" s="30" t="s">
        <v>1</v>
      </c>
      <c r="H22" s="31" t="s">
        <v>0</v>
      </c>
      <c r="I22" s="30" t="s">
        <v>1</v>
      </c>
      <c r="J22" s="31" t="s">
        <v>0</v>
      </c>
      <c r="K22" s="64" t="s">
        <v>1</v>
      </c>
      <c r="L22" s="31" t="s">
        <v>0</v>
      </c>
      <c r="M22" s="64" t="s">
        <v>1</v>
      </c>
      <c r="N22" s="31" t="s">
        <v>0</v>
      </c>
      <c r="O22" s="64" t="s">
        <v>1</v>
      </c>
      <c r="P22" s="31" t="s">
        <v>0</v>
      </c>
      <c r="Q22" s="64" t="s">
        <v>1</v>
      </c>
      <c r="R22" s="31" t="s">
        <v>0</v>
      </c>
      <c r="S22" s="64" t="s">
        <v>1</v>
      </c>
      <c r="T22" s="31" t="s">
        <v>0</v>
      </c>
      <c r="U22" s="64" t="s">
        <v>1</v>
      </c>
      <c r="V22" s="31" t="s">
        <v>0</v>
      </c>
      <c r="W22" s="64" t="s">
        <v>1</v>
      </c>
      <c r="X22" s="31" t="s">
        <v>0</v>
      </c>
      <c r="Y22" s="64" t="s">
        <v>1</v>
      </c>
      <c r="Z22" s="91"/>
      <c r="AA22" s="1"/>
      <c r="AC22" s="1"/>
      <c r="AE22" s="1"/>
      <c r="AG22" s="1"/>
      <c r="AI22" s="1"/>
      <c r="AK22" s="1"/>
    </row>
    <row r="23" spans="1:37" s="8" customFormat="1" x14ac:dyDescent="0.2">
      <c r="A23" s="22" t="s">
        <v>2</v>
      </c>
      <c r="B23" s="29">
        <v>0.66</v>
      </c>
      <c r="C23" s="28">
        <v>74</v>
      </c>
      <c r="D23" s="29">
        <v>0.66</v>
      </c>
      <c r="E23" s="28">
        <v>70</v>
      </c>
      <c r="F23" s="29">
        <v>0.66</v>
      </c>
      <c r="G23" s="28">
        <f>E23</f>
        <v>70</v>
      </c>
      <c r="H23" s="29">
        <v>0.66</v>
      </c>
      <c r="I23" s="28">
        <f>G23</f>
        <v>70</v>
      </c>
      <c r="J23" s="29">
        <f t="shared" ref="J23:X23" si="0">H23</f>
        <v>0.66</v>
      </c>
      <c r="K23" s="65">
        <f>I23</f>
        <v>70</v>
      </c>
      <c r="L23" s="29">
        <f t="shared" si="0"/>
        <v>0.66</v>
      </c>
      <c r="M23" s="65">
        <f>K23</f>
        <v>70</v>
      </c>
      <c r="N23" s="29">
        <f t="shared" si="0"/>
        <v>0.66</v>
      </c>
      <c r="O23" s="65">
        <v>70</v>
      </c>
      <c r="P23" s="29">
        <f t="shared" si="0"/>
        <v>0.66</v>
      </c>
      <c r="Q23" s="65">
        <v>70</v>
      </c>
      <c r="R23" s="29">
        <f t="shared" si="0"/>
        <v>0.66</v>
      </c>
      <c r="S23" s="65">
        <v>70</v>
      </c>
      <c r="T23" s="29">
        <f t="shared" si="0"/>
        <v>0.66</v>
      </c>
      <c r="U23" s="65">
        <v>70</v>
      </c>
      <c r="V23" s="29">
        <f t="shared" si="0"/>
        <v>0.66</v>
      </c>
      <c r="W23" s="65">
        <v>70</v>
      </c>
      <c r="X23" s="29">
        <f t="shared" si="0"/>
        <v>0.66</v>
      </c>
      <c r="Y23" s="65">
        <v>70</v>
      </c>
      <c r="Z23" s="19"/>
    </row>
    <row r="24" spans="1:37" s="8" customFormat="1" x14ac:dyDescent="0.2">
      <c r="A24" s="22" t="s">
        <v>22</v>
      </c>
      <c r="B24" s="29">
        <v>0.66</v>
      </c>
      <c r="C24" s="28">
        <v>3</v>
      </c>
      <c r="D24" s="29">
        <v>0.66</v>
      </c>
      <c r="E24" s="28">
        <v>3</v>
      </c>
      <c r="F24" s="29">
        <v>0.66</v>
      </c>
      <c r="G24" s="28">
        <v>3</v>
      </c>
      <c r="H24" s="29">
        <v>0.66</v>
      </c>
      <c r="I24" s="28">
        <v>3</v>
      </c>
      <c r="J24" s="29">
        <v>0.66</v>
      </c>
      <c r="K24" s="65">
        <v>3</v>
      </c>
      <c r="L24" s="29">
        <v>0.66</v>
      </c>
      <c r="M24" s="65">
        <v>3</v>
      </c>
      <c r="N24" s="29">
        <v>0.66</v>
      </c>
      <c r="O24" s="65">
        <v>3</v>
      </c>
      <c r="P24" s="29">
        <v>0.66</v>
      </c>
      <c r="Q24" s="65">
        <v>3</v>
      </c>
      <c r="R24" s="29">
        <v>0.66</v>
      </c>
      <c r="S24" s="65">
        <v>3</v>
      </c>
      <c r="T24" s="29">
        <v>0.66</v>
      </c>
      <c r="U24" s="65">
        <v>3</v>
      </c>
      <c r="V24" s="29">
        <v>0.66</v>
      </c>
      <c r="W24" s="65">
        <v>3</v>
      </c>
      <c r="X24" s="29">
        <v>0.66</v>
      </c>
      <c r="Y24" s="65">
        <v>3</v>
      </c>
      <c r="Z24" s="19"/>
    </row>
    <row r="25" spans="1:37" s="8" customFormat="1" x14ac:dyDescent="0.2">
      <c r="A25" s="16" t="s">
        <v>3</v>
      </c>
      <c r="B25" s="27">
        <v>0.28999999999999998</v>
      </c>
      <c r="C25" s="14">
        <v>47.5</v>
      </c>
      <c r="D25" s="27">
        <f>1-D23-D26</f>
        <v>0.33999999999999997</v>
      </c>
      <c r="E25" s="14"/>
      <c r="F25" s="27">
        <f>1-F23-F26</f>
        <v>0.33999999999999997</v>
      </c>
      <c r="G25" s="14">
        <v>0</v>
      </c>
      <c r="H25" s="27">
        <f>1-H23-H26</f>
        <v>0.33999999999999997</v>
      </c>
      <c r="I25" s="14">
        <v>0</v>
      </c>
      <c r="J25" s="27">
        <v>0.34</v>
      </c>
      <c r="K25" s="66">
        <v>0</v>
      </c>
      <c r="L25" s="27">
        <v>0.34</v>
      </c>
      <c r="M25" s="66"/>
      <c r="N25" s="27">
        <f t="shared" ref="N25:X25" si="1">L25</f>
        <v>0.34</v>
      </c>
      <c r="O25" s="66"/>
      <c r="P25" s="27">
        <f t="shared" si="1"/>
        <v>0.34</v>
      </c>
      <c r="Q25" s="66"/>
      <c r="R25" s="27">
        <f t="shared" si="1"/>
        <v>0.34</v>
      </c>
      <c r="S25" s="66"/>
      <c r="T25" s="27">
        <f t="shared" si="1"/>
        <v>0.34</v>
      </c>
      <c r="U25" s="66"/>
      <c r="V25" s="27">
        <f t="shared" si="1"/>
        <v>0.34</v>
      </c>
      <c r="W25" s="66"/>
      <c r="X25" s="27">
        <f t="shared" si="1"/>
        <v>0.34</v>
      </c>
      <c r="Y25" s="66"/>
      <c r="Z25" s="13"/>
    </row>
    <row r="26" spans="1:37" s="8" customFormat="1" x14ac:dyDescent="0.2">
      <c r="A26" s="16" t="s">
        <v>4</v>
      </c>
      <c r="B26" s="27">
        <v>0.05</v>
      </c>
      <c r="C26" s="18">
        <v>34</v>
      </c>
      <c r="D26" s="27">
        <v>0</v>
      </c>
      <c r="E26" s="18"/>
      <c r="F26" s="27">
        <v>0</v>
      </c>
      <c r="G26" s="18"/>
      <c r="H26" s="27">
        <v>0</v>
      </c>
      <c r="I26" s="18"/>
      <c r="J26" s="27">
        <v>0</v>
      </c>
      <c r="K26" s="67"/>
      <c r="L26" s="27">
        <v>0</v>
      </c>
      <c r="M26" s="67"/>
      <c r="N26" s="27">
        <v>0</v>
      </c>
      <c r="O26" s="67"/>
      <c r="P26" s="27">
        <v>0</v>
      </c>
      <c r="Q26" s="67"/>
      <c r="R26" s="27">
        <v>0</v>
      </c>
      <c r="S26" s="67"/>
      <c r="T26" s="27">
        <v>0</v>
      </c>
      <c r="U26" s="67"/>
      <c r="V26" s="27">
        <v>0</v>
      </c>
      <c r="W26" s="67"/>
      <c r="X26" s="27">
        <v>0</v>
      </c>
      <c r="Y26" s="67"/>
      <c r="Z26" s="13"/>
    </row>
    <row r="27" spans="1:37" ht="19.5" customHeight="1" x14ac:dyDescent="0.2">
      <c r="A27" s="26" t="s">
        <v>9</v>
      </c>
      <c r="B27" s="25"/>
      <c r="C27" s="24">
        <f>B23*C23+B24*C24+B25*C25+B26*C26</f>
        <v>66.295000000000002</v>
      </c>
      <c r="D27" s="25"/>
      <c r="E27" s="24">
        <f>D23*E23+D24*E24+D25*E25+D26*E26</f>
        <v>48.18</v>
      </c>
      <c r="F27" s="25"/>
      <c r="G27" s="24">
        <f>F23*G23+F24*G24+F25*G25+F26*G26</f>
        <v>48.18</v>
      </c>
      <c r="H27" s="25"/>
      <c r="I27" s="24">
        <f>H23*I23+H24*I24+H25*I25+H26*I26</f>
        <v>48.18</v>
      </c>
      <c r="J27" s="25"/>
      <c r="K27" s="68">
        <f>J23*K23+J24*K24+J25*K25+J26*K26</f>
        <v>48.18</v>
      </c>
      <c r="L27" s="25"/>
      <c r="M27" s="68">
        <f>L23*M23+L24*M24+L25*M25+L26*M26</f>
        <v>48.18</v>
      </c>
      <c r="N27" s="25"/>
      <c r="O27" s="68">
        <f>N23*O23+N24*O24+N25*O25+N26*O26</f>
        <v>48.18</v>
      </c>
      <c r="P27" s="25"/>
      <c r="Q27" s="68">
        <f>P23*Q23+P24*Q24+P25*Q25+P26*Q26</f>
        <v>48.18</v>
      </c>
      <c r="R27" s="25"/>
      <c r="S27" s="68">
        <f>R23*S23+R24*S24+R25*S25+R26*S26</f>
        <v>48.18</v>
      </c>
      <c r="T27" s="25"/>
      <c r="U27" s="68">
        <f>T23*U23+T24*U24+T25*U25+T26*U26</f>
        <v>48.18</v>
      </c>
      <c r="V27" s="25"/>
      <c r="W27" s="68">
        <f>V23*W23+V24*W24+V25*W25+V26*W26</f>
        <v>48.18</v>
      </c>
      <c r="X27" s="25"/>
      <c r="Y27" s="68">
        <f>X23*Y23+X24*Y24+X25*Y25+X26*Y26</f>
        <v>48.18</v>
      </c>
      <c r="Z27" s="23"/>
      <c r="AA27" s="1"/>
      <c r="AC27" s="1"/>
      <c r="AE27" s="1"/>
      <c r="AG27" s="1"/>
      <c r="AI27" s="1"/>
      <c r="AK27" s="1"/>
    </row>
    <row r="28" spans="1:37" s="8" customFormat="1" x14ac:dyDescent="0.2">
      <c r="A28" s="22" t="s">
        <v>28</v>
      </c>
      <c r="B28" s="21"/>
      <c r="C28" s="20">
        <v>-4.0999999999999996</v>
      </c>
      <c r="D28" s="21"/>
      <c r="E28" s="20">
        <v>-4.0999999999999996</v>
      </c>
      <c r="F28" s="21"/>
      <c r="G28" s="20">
        <f t="shared" ref="G28" si="2">E28</f>
        <v>-4.0999999999999996</v>
      </c>
      <c r="H28" s="21"/>
      <c r="I28" s="20">
        <f>G28</f>
        <v>-4.0999999999999996</v>
      </c>
      <c r="J28" s="21"/>
      <c r="K28" s="69">
        <f t="shared" ref="K28" si="3">I28</f>
        <v>-4.0999999999999996</v>
      </c>
      <c r="L28" s="21"/>
      <c r="M28" s="69">
        <f t="shared" ref="M28" si="4">K28</f>
        <v>-4.0999999999999996</v>
      </c>
      <c r="N28" s="21"/>
      <c r="O28" s="69">
        <v>-4.0999999999999996</v>
      </c>
      <c r="P28" s="21"/>
      <c r="Q28" s="69">
        <f>O28</f>
        <v>-4.0999999999999996</v>
      </c>
      <c r="R28" s="21"/>
      <c r="S28" s="69">
        <f t="shared" ref="S28" si="5">Q28</f>
        <v>-4.0999999999999996</v>
      </c>
      <c r="T28" s="21"/>
      <c r="U28" s="69">
        <f t="shared" ref="U28" si="6">S28</f>
        <v>-4.0999999999999996</v>
      </c>
      <c r="V28" s="21"/>
      <c r="W28" s="69">
        <f t="shared" ref="W28" si="7">U28</f>
        <v>-4.0999999999999996</v>
      </c>
      <c r="X28" s="21"/>
      <c r="Y28" s="69">
        <f t="shared" ref="Y28" si="8">W28</f>
        <v>-4.0999999999999996</v>
      </c>
      <c r="Z28" s="19"/>
    </row>
    <row r="29" spans="1:37" s="8" customFormat="1" x14ac:dyDescent="0.2">
      <c r="A29" s="22" t="s">
        <v>25</v>
      </c>
      <c r="B29" s="21"/>
      <c r="C29" s="20">
        <f>IF($B$3="Ja",0.5,0)</f>
        <v>0</v>
      </c>
      <c r="D29" s="21"/>
      <c r="E29" s="20">
        <f>IF($B$3="Ja",0.5,0)</f>
        <v>0</v>
      </c>
      <c r="F29" s="21"/>
      <c r="G29" s="20">
        <f>IF($B$3="Ja",0.5,0)</f>
        <v>0</v>
      </c>
      <c r="H29" s="21"/>
      <c r="I29" s="20">
        <f>IF($B$3="Ja",0.5,0)</f>
        <v>0</v>
      </c>
      <c r="J29" s="21"/>
      <c r="K29" s="20">
        <f>IF($B$3="Ja",0.5,0)</f>
        <v>0</v>
      </c>
      <c r="L29" s="21"/>
      <c r="M29" s="20">
        <f>IF($B$3="Ja",0.5,0)</f>
        <v>0</v>
      </c>
      <c r="N29" s="21"/>
      <c r="O29" s="20">
        <f>IF($B$3="Ja",0.5,0)</f>
        <v>0</v>
      </c>
      <c r="P29" s="21"/>
      <c r="Q29" s="20">
        <f>IF($B$3="Ja",0.5,0)</f>
        <v>0</v>
      </c>
      <c r="R29" s="21"/>
      <c r="S29" s="20">
        <f>IF($B$3="Ja",0.5,0)</f>
        <v>0</v>
      </c>
      <c r="T29" s="21"/>
      <c r="U29" s="20">
        <f>IF($B$3="Ja",0.5,0)</f>
        <v>0</v>
      </c>
      <c r="V29" s="21"/>
      <c r="W29" s="20">
        <f>IF($B$3="Ja",0.5,0)</f>
        <v>0</v>
      </c>
      <c r="X29" s="21"/>
      <c r="Y29" s="20">
        <f>IF($B$3="Ja",0.5,0)</f>
        <v>0</v>
      </c>
      <c r="Z29" s="19"/>
    </row>
    <row r="30" spans="1:37" s="8" customFormat="1" x14ac:dyDescent="0.2">
      <c r="A30" s="16" t="s">
        <v>8</v>
      </c>
      <c r="B30" s="15"/>
      <c r="C30" s="18">
        <f>IF($B$3="Ja",VLOOKUP($B$19/$C$19,Lademenge!$A$4:$B$20,2),VLOOKUP($B$5/$C$5,Lademenge!$A$4:$B$20,2))</f>
        <v>3.8</v>
      </c>
      <c r="D30" s="15"/>
      <c r="E30" s="18" t="e">
        <f>IF($B$3="Ja",VLOOKUP($B$19/$C$19,Lademenge!$A$4:$B$20,2),VLOOKUP($B$6/$C$6,Lademenge!$A$4:$B$20,2))</f>
        <v>#DIV/0!</v>
      </c>
      <c r="F30" s="15"/>
      <c r="G30" s="18" t="e">
        <f>IF($B$3="Ja",VLOOKUP($B$19/$C$19,Lademenge!$A$4:$B$20,2),VLOOKUP($B$7/$C$7,Lademenge!$A$4:$B$20,2))</f>
        <v>#DIV/0!</v>
      </c>
      <c r="H30" s="15"/>
      <c r="I30" s="18" t="e">
        <f>IF($B$3="Ja",VLOOKUP($B$19/$C$19,Lademenge!$A$4:$B$20,2),VLOOKUP($B$8/$C$8,Lademenge!$A$4:$B$20,2))</f>
        <v>#DIV/0!</v>
      </c>
      <c r="J30" s="15"/>
      <c r="K30" s="67" t="e">
        <f>IF($B$3="Ja",VLOOKUP($B$19/$C$19,Lademenge!$A$4:$B$20,2),VLOOKUP($B$9/$C$9,Lademenge!$A$4:$B$20,2))</f>
        <v>#DIV/0!</v>
      </c>
      <c r="L30" s="15"/>
      <c r="M30" s="67" t="e">
        <f>IF($B$3="Ja",VLOOKUP($B$19/$C$19,Lademenge!$A$4:$B$20,2),VLOOKUP($B$10/$C$10,Lademenge!$A$4:$B$20,2))</f>
        <v>#DIV/0!</v>
      </c>
      <c r="N30" s="15"/>
      <c r="O30" s="67" t="e">
        <f>IF($B$3="Ja",VLOOKUP($B$19/$C$19,Lademenge!$A$4:$B$20,2),VLOOKUP($B$11/$C$11,Lademenge!$A$4:$B$20,2))</f>
        <v>#DIV/0!</v>
      </c>
      <c r="P30" s="15"/>
      <c r="Q30" s="67" t="e">
        <f>IF($B$3="Ja",VLOOKUP($B$19/$C$19,Lademenge!$A$4:$B$20,2),VLOOKUP($B$12/$C$12,Lademenge!$A$4:$B$20,2))</f>
        <v>#DIV/0!</v>
      </c>
      <c r="R30" s="15"/>
      <c r="S30" s="67" t="e">
        <f>IF($B$3="Ja",VLOOKUP($B$19/$C$19,Lademenge!$A$4:$B$20,2),VLOOKUP($B$13/$C$13,Lademenge!$A$4:$B$20,2))</f>
        <v>#DIV/0!</v>
      </c>
      <c r="T30" s="15"/>
      <c r="U30" s="67" t="e">
        <f>IF($B$3="Ja",VLOOKUP($B$19/$C$19,Lademenge!$A$4:$B$20,2),VLOOKUP($B$14/$C$14,Lademenge!$A$4:$B$20,2))</f>
        <v>#DIV/0!</v>
      </c>
      <c r="V30" s="15"/>
      <c r="W30" s="67" t="e">
        <f>IF($B$3="Ja",VLOOKUP($B$19/$C$19,Lademenge!$A$4:$B$20,2),VLOOKUP($B$15/$C$15,Lademenge!$A$4:$B$20,2))</f>
        <v>#DIV/0!</v>
      </c>
      <c r="X30" s="15"/>
      <c r="Y30" s="67" t="e">
        <f>IF($B$3="Ja",VLOOKUP($B$19/$C$19,Lademenge!$A$4:$B$20,2),VLOOKUP($B$16/$C$16,Lademenge!$A$4:$B$20,2))</f>
        <v>#DIV/0!</v>
      </c>
      <c r="Z30" s="13"/>
    </row>
    <row r="31" spans="1:37" s="8" customFormat="1" x14ac:dyDescent="0.2">
      <c r="A31" s="16" t="s">
        <v>5</v>
      </c>
      <c r="B31" s="17">
        <f>$D5</f>
        <v>0.04</v>
      </c>
      <c r="C31" s="58">
        <f>(B31-0.04)*600</f>
        <v>0</v>
      </c>
      <c r="D31" s="17">
        <f>$D6</f>
        <v>0</v>
      </c>
      <c r="E31" s="58">
        <f>(D31-0.04)*600</f>
        <v>-24</v>
      </c>
      <c r="F31" s="17">
        <f>$D7</f>
        <v>0</v>
      </c>
      <c r="G31" s="58">
        <f>(F31-0.04)*600</f>
        <v>-24</v>
      </c>
      <c r="H31" s="17">
        <f>$D8</f>
        <v>0</v>
      </c>
      <c r="I31" s="58">
        <f>(H31-0.04)*600</f>
        <v>-24</v>
      </c>
      <c r="J31" s="17">
        <f>$D9</f>
        <v>0</v>
      </c>
      <c r="K31" s="70">
        <f>(J31-0.04)*600</f>
        <v>-24</v>
      </c>
      <c r="L31" s="17">
        <f>$D10</f>
        <v>0</v>
      </c>
      <c r="M31" s="70">
        <f>(L31-0.04)*600</f>
        <v>-24</v>
      </c>
      <c r="N31" s="17">
        <f>$D11</f>
        <v>0</v>
      </c>
      <c r="O31" s="70">
        <f>(N31-0.04)*600</f>
        <v>-24</v>
      </c>
      <c r="P31" s="17">
        <f>$D12</f>
        <v>0</v>
      </c>
      <c r="Q31" s="70">
        <f>(P31-0.04)*600</f>
        <v>-24</v>
      </c>
      <c r="R31" s="17">
        <f>$D13</f>
        <v>0</v>
      </c>
      <c r="S31" s="70">
        <f>(R31-0.04)*600</f>
        <v>-24</v>
      </c>
      <c r="T31" s="17">
        <f>$D14</f>
        <v>0</v>
      </c>
      <c r="U31" s="70">
        <f>(T31-0.04)*600</f>
        <v>-24</v>
      </c>
      <c r="V31" s="17">
        <f>$D15</f>
        <v>0</v>
      </c>
      <c r="W31" s="70">
        <f>(V31-0.04)*600</f>
        <v>-24</v>
      </c>
      <c r="X31" s="17">
        <f>$D16</f>
        <v>0</v>
      </c>
      <c r="Y31" s="70">
        <f>(X31-0.04)*600</f>
        <v>-24</v>
      </c>
      <c r="Z31" s="13"/>
    </row>
    <row r="32" spans="1:37" s="8" customFormat="1" x14ac:dyDescent="0.2">
      <c r="A32" s="16" t="s">
        <v>6</v>
      </c>
      <c r="B32" s="17">
        <f>$E5</f>
        <v>3.3000000000000002E-2</v>
      </c>
      <c r="C32" s="58">
        <f>(B32-0.033)*500</f>
        <v>0</v>
      </c>
      <c r="D32" s="17">
        <f>$E6</f>
        <v>0</v>
      </c>
      <c r="E32" s="58">
        <f>(D32-0.033)*500</f>
        <v>-16.5</v>
      </c>
      <c r="F32" s="17">
        <f>$E7</f>
        <v>0</v>
      </c>
      <c r="G32" s="58">
        <f>(F32-0.033)*500</f>
        <v>-16.5</v>
      </c>
      <c r="H32" s="17">
        <f>$E8</f>
        <v>0</v>
      </c>
      <c r="I32" s="58">
        <f>(H32-0.033)*500</f>
        <v>-16.5</v>
      </c>
      <c r="J32" s="17">
        <f>$E9</f>
        <v>0</v>
      </c>
      <c r="K32" s="70">
        <f>(J32-0.033)*500</f>
        <v>-16.5</v>
      </c>
      <c r="L32" s="17">
        <f>$E10</f>
        <v>0</v>
      </c>
      <c r="M32" s="70">
        <f>(L32-0.033)*500</f>
        <v>-16.5</v>
      </c>
      <c r="N32" s="17">
        <f>$E11</f>
        <v>0</v>
      </c>
      <c r="O32" s="70">
        <f>(N32-0.033)*500</f>
        <v>-16.5</v>
      </c>
      <c r="P32" s="17">
        <f>$E12</f>
        <v>0</v>
      </c>
      <c r="Q32" s="70">
        <f>(P32-0.033)*500</f>
        <v>-16.5</v>
      </c>
      <c r="R32" s="17">
        <f>$E13</f>
        <v>0</v>
      </c>
      <c r="S32" s="70">
        <f>(R32-0.033)*500</f>
        <v>-16.5</v>
      </c>
      <c r="T32" s="17">
        <f>$E14</f>
        <v>0</v>
      </c>
      <c r="U32" s="70">
        <f>(T32-0.033)*500</f>
        <v>-16.5</v>
      </c>
      <c r="V32" s="17">
        <f>$E15</f>
        <v>0</v>
      </c>
      <c r="W32" s="70">
        <f>(V32-0.033)*500</f>
        <v>-16.5</v>
      </c>
      <c r="X32" s="17">
        <f>$E16</f>
        <v>0</v>
      </c>
      <c r="Y32" s="70">
        <f>(X32-0.033)*500</f>
        <v>-16.5</v>
      </c>
      <c r="Z32" s="13"/>
    </row>
    <row r="33" spans="1:37" s="8" customFormat="1" x14ac:dyDescent="0.2">
      <c r="A33" s="12" t="s">
        <v>10</v>
      </c>
      <c r="B33" s="11"/>
      <c r="C33" s="10"/>
      <c r="D33" s="11"/>
      <c r="E33" s="10">
        <v>-4</v>
      </c>
      <c r="F33" s="11"/>
      <c r="G33" s="10">
        <v>-4</v>
      </c>
      <c r="H33" s="11"/>
      <c r="I33" s="10">
        <v>-4</v>
      </c>
      <c r="J33" s="11"/>
      <c r="K33" s="71">
        <v>-4</v>
      </c>
      <c r="L33" s="11"/>
      <c r="M33" s="71"/>
      <c r="N33" s="11"/>
      <c r="O33" s="71">
        <v>4</v>
      </c>
      <c r="P33" s="11"/>
      <c r="Q33" s="71">
        <v>4</v>
      </c>
      <c r="R33" s="11"/>
      <c r="S33" s="71">
        <v>4</v>
      </c>
      <c r="T33" s="11"/>
      <c r="U33" s="71">
        <v>4</v>
      </c>
      <c r="V33" s="11"/>
      <c r="W33" s="71"/>
      <c r="X33" s="11"/>
      <c r="Y33" s="71"/>
      <c r="Z33" s="9"/>
    </row>
    <row r="34" spans="1:37" s="8" customFormat="1" x14ac:dyDescent="0.2">
      <c r="A34" s="12" t="s">
        <v>27</v>
      </c>
      <c r="B34" s="11"/>
      <c r="C34" s="77">
        <v>-0.5</v>
      </c>
      <c r="D34" s="11"/>
      <c r="E34" s="77"/>
      <c r="F34" s="11"/>
      <c r="G34" s="77"/>
      <c r="H34" s="11"/>
      <c r="I34" s="77"/>
      <c r="J34" s="11"/>
      <c r="K34" s="77"/>
      <c r="L34" s="11"/>
      <c r="M34" s="77">
        <v>0</v>
      </c>
      <c r="N34" s="11"/>
      <c r="O34" s="77">
        <v>0</v>
      </c>
      <c r="P34" s="11"/>
      <c r="Q34" s="77">
        <f>O34</f>
        <v>0</v>
      </c>
      <c r="R34" s="11"/>
      <c r="S34" s="77">
        <f>Q34</f>
        <v>0</v>
      </c>
      <c r="T34" s="11"/>
      <c r="U34" s="77"/>
      <c r="V34" s="11"/>
      <c r="W34" s="77">
        <f>U34</f>
        <v>0</v>
      </c>
      <c r="X34" s="11"/>
      <c r="Y34" s="77">
        <f>W34</f>
        <v>0</v>
      </c>
      <c r="Z34" s="9"/>
    </row>
    <row r="35" spans="1:37" s="8" customFormat="1" x14ac:dyDescent="0.2">
      <c r="A35" s="12" t="s">
        <v>30</v>
      </c>
      <c r="B35" s="11"/>
      <c r="C35" s="10">
        <v>-5</v>
      </c>
      <c r="D35" s="11"/>
      <c r="E35" s="10">
        <v>-5</v>
      </c>
      <c r="F35" s="11"/>
      <c r="G35" s="10">
        <v>-5</v>
      </c>
      <c r="H35" s="11"/>
      <c r="I35" s="10">
        <v>-5</v>
      </c>
      <c r="J35" s="11"/>
      <c r="K35" s="71">
        <v>-5</v>
      </c>
      <c r="L35" s="11"/>
      <c r="M35" s="71">
        <v>-5</v>
      </c>
      <c r="N35" s="11"/>
      <c r="O35" s="71">
        <v>-5</v>
      </c>
      <c r="P35" s="11"/>
      <c r="Q35" s="71">
        <v>-5</v>
      </c>
      <c r="R35" s="11"/>
      <c r="S35" s="71">
        <v>-5</v>
      </c>
      <c r="T35" s="11"/>
      <c r="U35" s="71">
        <v>-5</v>
      </c>
      <c r="V35" s="11"/>
      <c r="W35" s="71">
        <v>-5</v>
      </c>
      <c r="X35" s="11"/>
      <c r="Y35" s="71">
        <v>-5</v>
      </c>
      <c r="Z35" s="78"/>
    </row>
    <row r="36" spans="1:37" ht="19.5" customHeight="1" x14ac:dyDescent="0.2">
      <c r="A36" s="7" t="s">
        <v>17</v>
      </c>
      <c r="B36" s="6"/>
      <c r="C36" s="5"/>
      <c r="D36" s="6"/>
      <c r="E36" s="5"/>
      <c r="F36" s="6"/>
      <c r="G36" s="5"/>
      <c r="H36" s="6"/>
      <c r="I36" s="5"/>
      <c r="J36" s="6"/>
      <c r="K36" s="5"/>
      <c r="L36" s="6"/>
      <c r="M36" s="5"/>
      <c r="N36" s="6"/>
      <c r="O36" s="5"/>
      <c r="P36" s="6"/>
      <c r="Q36" s="5"/>
      <c r="R36" s="6"/>
      <c r="S36" s="5"/>
      <c r="T36" s="6"/>
      <c r="U36" s="5"/>
      <c r="V36" s="6"/>
      <c r="W36" s="5"/>
      <c r="X36" s="6"/>
      <c r="Y36" s="5"/>
      <c r="Z36" s="40"/>
      <c r="AA36" s="1"/>
      <c r="AC36" s="1"/>
      <c r="AE36" s="1"/>
      <c r="AG36" s="1"/>
      <c r="AI36" s="1"/>
      <c r="AK36" s="1"/>
    </row>
    <row r="37" spans="1:37" s="74" customFormat="1" x14ac:dyDescent="0.2">
      <c r="A37" s="16" t="s">
        <v>29</v>
      </c>
      <c r="B37" s="17"/>
      <c r="C37" s="47">
        <v>-0.04</v>
      </c>
      <c r="D37" s="17"/>
      <c r="E37" s="47">
        <v>-0.04</v>
      </c>
      <c r="F37" s="17"/>
      <c r="G37" s="47">
        <v>-0.04</v>
      </c>
      <c r="H37" s="17"/>
      <c r="I37" s="47">
        <v>-0.04</v>
      </c>
      <c r="J37" s="17"/>
      <c r="K37" s="72">
        <v>-0.04</v>
      </c>
      <c r="L37" s="17"/>
      <c r="M37" s="72">
        <v>-0.04</v>
      </c>
      <c r="N37" s="17"/>
      <c r="O37" s="72">
        <v>-0.05</v>
      </c>
      <c r="P37" s="17"/>
      <c r="Q37" s="72">
        <v>-0.05</v>
      </c>
      <c r="R37" s="17"/>
      <c r="S37" s="72">
        <v>-0.05</v>
      </c>
      <c r="T37" s="17"/>
      <c r="U37" s="72">
        <v>-0.05</v>
      </c>
      <c r="V37" s="17"/>
      <c r="W37" s="72">
        <v>-0.05</v>
      </c>
      <c r="X37" s="17"/>
      <c r="Y37" s="72">
        <v>-0.05</v>
      </c>
      <c r="Z37" s="73"/>
    </row>
    <row r="38" spans="1:37" s="8" customFormat="1" x14ac:dyDescent="0.2">
      <c r="A38" s="16" t="s">
        <v>34</v>
      </c>
      <c r="B38" s="17"/>
      <c r="C38" s="47">
        <v>-0.17</v>
      </c>
      <c r="D38" s="17"/>
      <c r="E38" s="47">
        <v>-0.17</v>
      </c>
      <c r="F38" s="17"/>
      <c r="G38" s="47">
        <v>-0.17</v>
      </c>
      <c r="H38" s="17"/>
      <c r="I38" s="47">
        <v>-0.17</v>
      </c>
      <c r="J38" s="17"/>
      <c r="K38" s="72">
        <v>-0.17</v>
      </c>
      <c r="L38" s="17"/>
      <c r="M38" s="72">
        <v>-0.17</v>
      </c>
      <c r="N38" s="17"/>
      <c r="O38" s="72">
        <v>-0.17</v>
      </c>
      <c r="P38" s="17"/>
      <c r="Q38" s="72">
        <v>-0.17</v>
      </c>
      <c r="R38" s="17"/>
      <c r="S38" s="72">
        <v>-0.17</v>
      </c>
      <c r="T38" s="17"/>
      <c r="U38" s="72">
        <v>-0.17</v>
      </c>
      <c r="V38" s="17"/>
      <c r="W38" s="72">
        <v>-0.17</v>
      </c>
      <c r="X38" s="17"/>
      <c r="Y38" s="72">
        <v>-0.17</v>
      </c>
      <c r="Z38" s="13"/>
    </row>
    <row r="39" spans="1:37" s="8" customFormat="1" x14ac:dyDescent="0.2">
      <c r="A39" s="16" t="s">
        <v>16</v>
      </c>
      <c r="B39" s="17"/>
      <c r="C39" s="47">
        <v>-0.72499999999999998</v>
      </c>
      <c r="D39" s="17"/>
      <c r="E39" s="47">
        <v>-0.72499999999999998</v>
      </c>
      <c r="F39" s="17"/>
      <c r="G39" s="47">
        <v>-0.72499999999999998</v>
      </c>
      <c r="H39" s="17"/>
      <c r="I39" s="47">
        <v>-0.72499999999999998</v>
      </c>
      <c r="J39" s="17"/>
      <c r="K39" s="72">
        <v>-0.72499999999999998</v>
      </c>
      <c r="L39" s="17"/>
      <c r="M39" s="72">
        <v>-0.72499999999999998</v>
      </c>
      <c r="N39" s="17"/>
      <c r="O39" s="72">
        <v>-0.72499999999999998</v>
      </c>
      <c r="P39" s="17"/>
      <c r="Q39" s="72">
        <v>-0.72499999999999998</v>
      </c>
      <c r="R39" s="17"/>
      <c r="S39" s="72">
        <v>-0.72499999999999998</v>
      </c>
      <c r="T39" s="17"/>
      <c r="U39" s="72">
        <v>-0.72499999999999998</v>
      </c>
      <c r="V39" s="17"/>
      <c r="W39" s="72">
        <v>-0.72499999999999998</v>
      </c>
      <c r="X39" s="17"/>
      <c r="Y39" s="72">
        <v>-0.72499999999999998</v>
      </c>
      <c r="Z39" s="13"/>
    </row>
    <row r="40" spans="1:37" ht="19.5" customHeight="1" x14ac:dyDescent="0.2">
      <c r="A40" s="7" t="s">
        <v>32</v>
      </c>
      <c r="B40" s="48"/>
      <c r="C40" s="49">
        <f>SUM(C27:C39)</f>
        <v>59.56</v>
      </c>
      <c r="D40" s="49"/>
      <c r="E40" s="49" t="e">
        <f t="shared" ref="E40:Y40" si="9">SUM(E27:E39)</f>
        <v>#DIV/0!</v>
      </c>
      <c r="F40" s="49"/>
      <c r="G40" s="49" t="e">
        <f t="shared" si="9"/>
        <v>#DIV/0!</v>
      </c>
      <c r="H40" s="49"/>
      <c r="I40" s="49" t="e">
        <f t="shared" si="9"/>
        <v>#DIV/0!</v>
      </c>
      <c r="J40" s="49"/>
      <c r="K40" s="49" t="e">
        <f t="shared" si="9"/>
        <v>#DIV/0!</v>
      </c>
      <c r="L40" s="49"/>
      <c r="M40" s="49" t="e">
        <f t="shared" si="9"/>
        <v>#DIV/0!</v>
      </c>
      <c r="N40" s="49"/>
      <c r="O40" s="49" t="e">
        <f t="shared" si="9"/>
        <v>#DIV/0!</v>
      </c>
      <c r="P40" s="49"/>
      <c r="Q40" s="49" t="e">
        <f t="shared" si="9"/>
        <v>#DIV/0!</v>
      </c>
      <c r="R40" s="49"/>
      <c r="S40" s="49" t="e">
        <f t="shared" si="9"/>
        <v>#DIV/0!</v>
      </c>
      <c r="T40" s="49"/>
      <c r="U40" s="49" t="e">
        <f t="shared" si="9"/>
        <v>#DIV/0!</v>
      </c>
      <c r="V40" s="49"/>
      <c r="W40" s="49" t="e">
        <f t="shared" si="9"/>
        <v>#DIV/0!</v>
      </c>
      <c r="X40" s="49"/>
      <c r="Y40" s="49" t="e">
        <f t="shared" si="9"/>
        <v>#DIV/0!</v>
      </c>
      <c r="Z40" s="40" t="e">
        <f>Z41/B17*100</f>
        <v>#DIV/0!</v>
      </c>
      <c r="AA40" s="50"/>
      <c r="AC40" s="1"/>
      <c r="AE40" s="1"/>
      <c r="AG40" s="1"/>
      <c r="AI40" s="1"/>
      <c r="AK40" s="1"/>
    </row>
    <row r="41" spans="1:37" ht="19.5" customHeight="1" x14ac:dyDescent="0.2">
      <c r="A41" s="7" t="s">
        <v>19</v>
      </c>
      <c r="B41" s="92">
        <f>$B$5*$C$40/100</f>
        <v>11912</v>
      </c>
      <c r="C41" s="93"/>
      <c r="D41" s="92" t="e">
        <f>$B$6*$E$40/100</f>
        <v>#DIV/0!</v>
      </c>
      <c r="E41" s="93"/>
      <c r="F41" s="92" t="e">
        <f>$B$7*$G$40/100</f>
        <v>#DIV/0!</v>
      </c>
      <c r="G41" s="93"/>
      <c r="H41" s="92" t="e">
        <f>$B$8*$I$40/100</f>
        <v>#DIV/0!</v>
      </c>
      <c r="I41" s="93"/>
      <c r="J41" s="88" t="e">
        <f>$B$9*$K$40/100</f>
        <v>#DIV/0!</v>
      </c>
      <c r="K41" s="89"/>
      <c r="L41" s="88" t="e">
        <f>$B$10*$M$40/100</f>
        <v>#DIV/0!</v>
      </c>
      <c r="M41" s="89"/>
      <c r="N41" s="88" t="e">
        <f>$B$11*$O$40/100</f>
        <v>#DIV/0!</v>
      </c>
      <c r="O41" s="89"/>
      <c r="P41" s="88" t="e">
        <f>$B$12*$Q$40/100</f>
        <v>#DIV/0!</v>
      </c>
      <c r="Q41" s="89"/>
      <c r="R41" s="88" t="e">
        <f>$B$13*$S$40/100</f>
        <v>#DIV/0!</v>
      </c>
      <c r="S41" s="89"/>
      <c r="T41" s="88" t="e">
        <f>$B$14*$U$40/100</f>
        <v>#DIV/0!</v>
      </c>
      <c r="U41" s="89"/>
      <c r="V41" s="88" t="e">
        <f>$B$15*$W$40/100</f>
        <v>#DIV/0!</v>
      </c>
      <c r="W41" s="89"/>
      <c r="X41" s="88" t="e">
        <f>$B$16*$Y$40/100</f>
        <v>#DIV/0!</v>
      </c>
      <c r="Y41" s="89"/>
      <c r="Z41" s="41" t="e">
        <f>SUM(B41:Y41)</f>
        <v>#DIV/0!</v>
      </c>
      <c r="AA41" s="1"/>
      <c r="AC41" s="1"/>
      <c r="AE41" s="1"/>
      <c r="AG41" s="1"/>
      <c r="AI41" s="1"/>
      <c r="AK41" s="1"/>
    </row>
    <row r="42" spans="1:37" ht="19.5" customHeight="1" x14ac:dyDescent="0.2">
      <c r="A42" s="1"/>
      <c r="C42" s="1"/>
      <c r="E42" s="1"/>
      <c r="G42" s="1"/>
      <c r="I42" s="1"/>
      <c r="K42" s="1"/>
      <c r="M42" s="1"/>
      <c r="O42" s="1"/>
      <c r="Q42" s="1"/>
      <c r="S42" s="1"/>
      <c r="U42" s="1"/>
      <c r="W42" s="1"/>
      <c r="Y42" s="1"/>
      <c r="AA42" s="1"/>
      <c r="AC42" s="1"/>
      <c r="AE42" s="1"/>
      <c r="AG42" s="1"/>
      <c r="AI42" s="1"/>
      <c r="AK42" s="1"/>
    </row>
    <row r="43" spans="1:37" ht="19.5" customHeight="1" x14ac:dyDescent="0.2">
      <c r="A43" s="80" t="s">
        <v>31</v>
      </c>
      <c r="B43" s="81"/>
      <c r="C43" s="82">
        <v>5</v>
      </c>
      <c r="D43" s="81"/>
      <c r="E43" s="82">
        <v>5</v>
      </c>
      <c r="F43" s="81"/>
      <c r="G43" s="82">
        <v>5</v>
      </c>
      <c r="H43" s="81"/>
      <c r="I43" s="82">
        <v>5</v>
      </c>
      <c r="J43" s="81"/>
      <c r="K43" s="83">
        <v>5</v>
      </c>
      <c r="L43" s="81"/>
      <c r="M43" s="83">
        <v>5</v>
      </c>
      <c r="N43" s="81"/>
      <c r="O43" s="83">
        <v>5</v>
      </c>
      <c r="P43" s="81"/>
      <c r="Q43" s="83">
        <v>5</v>
      </c>
      <c r="R43" s="81"/>
      <c r="S43" s="83">
        <v>5</v>
      </c>
      <c r="T43" s="81"/>
      <c r="U43" s="83">
        <v>5</v>
      </c>
      <c r="V43" s="81"/>
      <c r="W43" s="83">
        <v>5</v>
      </c>
      <c r="X43" s="81"/>
      <c r="Y43" s="83">
        <v>5</v>
      </c>
      <c r="Z43" s="84"/>
      <c r="AA43" s="1"/>
      <c r="AC43" s="1"/>
      <c r="AE43" s="1"/>
      <c r="AG43" s="1"/>
      <c r="AI43" s="1"/>
      <c r="AK43" s="1"/>
    </row>
    <row r="44" spans="1:37" ht="15" x14ac:dyDescent="0.2">
      <c r="A44" s="79" t="s">
        <v>33</v>
      </c>
      <c r="B44" s="48"/>
      <c r="C44" s="49">
        <f>C40+C43</f>
        <v>64.56</v>
      </c>
      <c r="D44" s="49"/>
      <c r="E44" s="49" t="e">
        <f t="shared" ref="E44:Y44" si="10">E40+E43</f>
        <v>#DIV/0!</v>
      </c>
      <c r="F44" s="49"/>
      <c r="G44" s="49" t="e">
        <f t="shared" si="10"/>
        <v>#DIV/0!</v>
      </c>
      <c r="H44" s="49"/>
      <c r="I44" s="49" t="e">
        <f t="shared" si="10"/>
        <v>#DIV/0!</v>
      </c>
      <c r="J44" s="49"/>
      <c r="K44" s="49" t="e">
        <f t="shared" si="10"/>
        <v>#DIV/0!</v>
      </c>
      <c r="L44" s="49"/>
      <c r="M44" s="49" t="e">
        <f t="shared" si="10"/>
        <v>#DIV/0!</v>
      </c>
      <c r="N44" s="49"/>
      <c r="O44" s="49" t="e">
        <f t="shared" si="10"/>
        <v>#DIV/0!</v>
      </c>
      <c r="P44" s="49"/>
      <c r="Q44" s="49" t="e">
        <f t="shared" si="10"/>
        <v>#DIV/0!</v>
      </c>
      <c r="R44" s="49"/>
      <c r="S44" s="49" t="e">
        <f t="shared" si="10"/>
        <v>#DIV/0!</v>
      </c>
      <c r="T44" s="49"/>
      <c r="U44" s="49" t="e">
        <f t="shared" si="10"/>
        <v>#DIV/0!</v>
      </c>
      <c r="V44" s="49"/>
      <c r="W44" s="49" t="e">
        <f t="shared" si="10"/>
        <v>#DIV/0!</v>
      </c>
      <c r="X44" s="49"/>
      <c r="Y44" s="49" t="e">
        <f t="shared" si="10"/>
        <v>#DIV/0!</v>
      </c>
      <c r="Z44" s="40" t="e">
        <f>Z40+Y43</f>
        <v>#DIV/0!</v>
      </c>
      <c r="AA44" s="1"/>
      <c r="AC44" s="1"/>
      <c r="AE44" s="1"/>
      <c r="AG44" s="1"/>
      <c r="AI44" s="1"/>
      <c r="AK44" s="1"/>
    </row>
    <row r="45" spans="1:37" x14ac:dyDescent="0.2">
      <c r="A45" s="1"/>
    </row>
    <row r="46" spans="1:37" x14ac:dyDescent="0.2">
      <c r="A46" s="85"/>
      <c r="B46" s="75"/>
      <c r="D46" s="76"/>
    </row>
  </sheetData>
  <sheetProtection sheet="1" selectLockedCells="1"/>
  <mergeCells count="25">
    <mergeCell ref="B41:C41"/>
    <mergeCell ref="D41:E41"/>
    <mergeCell ref="F41:G41"/>
    <mergeCell ref="H41:I41"/>
    <mergeCell ref="J41:K41"/>
    <mergeCell ref="L41:M41"/>
    <mergeCell ref="N41:O41"/>
    <mergeCell ref="Z21:Z22"/>
    <mergeCell ref="N21:O21"/>
    <mergeCell ref="P21:Q21"/>
    <mergeCell ref="R21:S21"/>
    <mergeCell ref="T21:U21"/>
    <mergeCell ref="V21:W21"/>
    <mergeCell ref="X21:Y21"/>
    <mergeCell ref="L21:M21"/>
    <mergeCell ref="P41:Q41"/>
    <mergeCell ref="R41:S41"/>
    <mergeCell ref="T41:U41"/>
    <mergeCell ref="V41:W41"/>
    <mergeCell ref="X41:Y41"/>
    <mergeCell ref="B21:C21"/>
    <mergeCell ref="D21:E21"/>
    <mergeCell ref="F21:G21"/>
    <mergeCell ref="H21:I21"/>
    <mergeCell ref="J21:K21"/>
  </mergeCells>
  <dataValidations count="1">
    <dataValidation type="list" allowBlank="1" showInputMessage="1" showErrorMessage="1" sqref="B3" xr:uid="{9467784C-A33B-41AA-9A64-FE651AA4CD8A}">
      <formula1>$J$3:$J$4</formula1>
    </dataValidation>
  </dataValidations>
  <pageMargins left="0.39370078740157483" right="0.39370078740157483" top="0.59055118110236227" bottom="0" header="0.31496062992125984" footer="0.31496062992125984"/>
  <pageSetup paperSize="9" scale="65" orientation="landscape" r:id="rId1"/>
  <headerFooter>
    <oddHeader>&amp;LEmmi Schweiz AG
Milchbeschaffung&amp;C&amp;"Arial,Fett"&amp;12Berechnung Milchpreis Emmi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B20"/>
  <sheetViews>
    <sheetView workbookViewId="0">
      <selection activeCell="E33" sqref="E33"/>
    </sheetView>
  </sheetViews>
  <sheetFormatPr baseColWidth="10" defaultRowHeight="14.25" x14ac:dyDescent="0.2"/>
  <sheetData>
    <row r="3" spans="1:2" x14ac:dyDescent="0.2">
      <c r="A3" t="s">
        <v>7</v>
      </c>
    </row>
    <row r="4" spans="1:2" x14ac:dyDescent="0.2">
      <c r="A4">
        <v>0</v>
      </c>
    </row>
    <row r="5" spans="1:2" x14ac:dyDescent="0.2">
      <c r="A5">
        <v>350</v>
      </c>
      <c r="B5">
        <v>0.5</v>
      </c>
    </row>
    <row r="6" spans="1:2" x14ac:dyDescent="0.2">
      <c r="A6">
        <v>450</v>
      </c>
      <c r="B6">
        <v>1</v>
      </c>
    </row>
    <row r="7" spans="1:2" x14ac:dyDescent="0.2">
      <c r="A7">
        <v>550</v>
      </c>
      <c r="B7">
        <v>1.5</v>
      </c>
    </row>
    <row r="8" spans="1:2" x14ac:dyDescent="0.2">
      <c r="A8">
        <v>650</v>
      </c>
      <c r="B8">
        <v>2</v>
      </c>
    </row>
    <row r="9" spans="1:2" x14ac:dyDescent="0.2">
      <c r="A9">
        <v>750</v>
      </c>
      <c r="B9">
        <v>2.5</v>
      </c>
    </row>
    <row r="10" spans="1:2" x14ac:dyDescent="0.2">
      <c r="A10">
        <v>850</v>
      </c>
      <c r="B10">
        <v>3</v>
      </c>
    </row>
    <row r="11" spans="1:2" x14ac:dyDescent="0.2">
      <c r="A11">
        <v>950</v>
      </c>
      <c r="B11">
        <v>3.5</v>
      </c>
    </row>
    <row r="12" spans="1:2" x14ac:dyDescent="0.2">
      <c r="A12">
        <v>1250</v>
      </c>
      <c r="B12">
        <v>3.8</v>
      </c>
    </row>
    <row r="13" spans="1:2" x14ac:dyDescent="0.2">
      <c r="A13">
        <v>1500</v>
      </c>
      <c r="B13">
        <v>4.0999999999999996</v>
      </c>
    </row>
    <row r="14" spans="1:2" x14ac:dyDescent="0.2">
      <c r="A14">
        <v>1750</v>
      </c>
      <c r="B14">
        <v>4.4000000000000004</v>
      </c>
    </row>
    <row r="15" spans="1:2" x14ac:dyDescent="0.2">
      <c r="A15">
        <v>2000</v>
      </c>
      <c r="B15">
        <v>4.5</v>
      </c>
    </row>
    <row r="16" spans="1:2" x14ac:dyDescent="0.2">
      <c r="A16">
        <v>3000</v>
      </c>
      <c r="B16">
        <v>4.5999999999999996</v>
      </c>
    </row>
    <row r="17" spans="1:2" x14ac:dyDescent="0.2">
      <c r="A17">
        <v>4000</v>
      </c>
      <c r="B17">
        <v>4.7</v>
      </c>
    </row>
    <row r="18" spans="1:2" x14ac:dyDescent="0.2">
      <c r="A18">
        <v>5000</v>
      </c>
      <c r="B18">
        <v>4.8</v>
      </c>
    </row>
    <row r="19" spans="1:2" x14ac:dyDescent="0.2">
      <c r="A19">
        <v>7500</v>
      </c>
      <c r="B19">
        <v>4.9000000000000004</v>
      </c>
    </row>
    <row r="20" spans="1:2" x14ac:dyDescent="0.2">
      <c r="A20">
        <v>10000</v>
      </c>
      <c r="B20">
        <v>5</v>
      </c>
    </row>
  </sheetData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2025</vt:lpstr>
      <vt:lpstr>Lademenge</vt:lpstr>
      <vt:lpstr>'2025'!Druckbereich</vt:lpstr>
    </vt:vector>
  </TitlesOfParts>
  <Company>Emmi Schweiz 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Hübscher Reto</dc:creator>
  <cp:lastModifiedBy>Meier Philipp</cp:lastModifiedBy>
  <cp:lastPrinted>2025-12-18T12:02:28Z</cp:lastPrinted>
  <dcterms:created xsi:type="dcterms:W3CDTF">2016-08-12T06:54:19Z</dcterms:created>
  <dcterms:modified xsi:type="dcterms:W3CDTF">2025-12-18T14:23:41Z</dcterms:modified>
</cp:coreProperties>
</file>